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https://d.docs.live.net/66e514d575921708/Mimic 2/400 to 449/403 ModTruss/BREEEM/"/>
    </mc:Choice>
  </mc:AlternateContent>
  <xr:revisionPtr revIDLastSave="18" documentId="8_{BFBA7C88-396C-439C-8B43-B77FCB248FA5}" xr6:coauthVersionLast="47" xr6:coauthVersionMax="47" xr10:uidLastSave="{C104CF3C-82BC-4BE0-8179-F9F426FB62A3}"/>
  <bookViews>
    <workbookView xWindow="-120" yWindow="-120" windowWidth="29040" windowHeight="15840" xr2:uid="{152F35C7-2D98-4DD0-AF06-D1184F4528C4}"/>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1" l="1"/>
  <c r="I9" i="1"/>
  <c r="P9" i="1"/>
  <c r="L9" i="1"/>
  <c r="D9" i="1"/>
  <c r="E9" i="1"/>
  <c r="H9" i="1"/>
  <c r="I6" i="1"/>
  <c r="M6" i="1" s="1"/>
  <c r="M9" i="1" s="1"/>
  <c r="N9" i="1" s="1"/>
  <c r="B10" i="1"/>
  <c r="P10" i="1" s="1"/>
  <c r="C10" i="1" l="1"/>
  <c r="I10" i="1"/>
  <c r="J9" i="1"/>
  <c r="L10" i="1"/>
  <c r="H10" i="1"/>
  <c r="F9" i="1"/>
  <c r="D10" i="1"/>
  <c r="B11" i="1"/>
  <c r="E10" i="1"/>
  <c r="Q6" i="1"/>
  <c r="Q9" i="1" s="1"/>
  <c r="R9" i="1" s="1"/>
  <c r="M10" i="1"/>
  <c r="N10" i="1" s="1"/>
  <c r="F10" i="1" l="1"/>
  <c r="J10" i="1"/>
  <c r="I11" i="1"/>
  <c r="C11" i="1"/>
  <c r="M11" i="1"/>
  <c r="P11" i="1"/>
  <c r="L11" i="1"/>
  <c r="H11" i="1"/>
  <c r="J11" i="1" s="1"/>
  <c r="D11" i="1"/>
  <c r="B12" i="1"/>
  <c r="E11" i="1"/>
  <c r="Q11" i="1"/>
  <c r="Q10" i="1"/>
  <c r="R10" i="1" s="1"/>
  <c r="I12" i="1" l="1"/>
  <c r="C12" i="1"/>
  <c r="R11" i="1"/>
  <c r="N11" i="1"/>
  <c r="P12" i="1"/>
  <c r="L12" i="1"/>
  <c r="H12" i="1"/>
  <c r="D12" i="1"/>
  <c r="F11" i="1"/>
  <c r="B13" i="1"/>
  <c r="E12" i="1"/>
  <c r="J12" i="1"/>
  <c r="M12" i="1"/>
  <c r="Q12" i="1"/>
  <c r="I13" i="1" l="1"/>
  <c r="C13" i="1"/>
  <c r="N12" i="1"/>
  <c r="P13" i="1"/>
  <c r="L13" i="1"/>
  <c r="H13" i="1"/>
  <c r="J13" i="1" s="1"/>
  <c r="D13" i="1"/>
  <c r="F12" i="1"/>
  <c r="R12" i="1"/>
  <c r="B14" i="1"/>
  <c r="E13" i="1"/>
  <c r="M13" i="1"/>
  <c r="Q13" i="1"/>
  <c r="I14" i="1" l="1"/>
  <c r="C14" i="1"/>
  <c r="N13" i="1"/>
  <c r="L14" i="1"/>
  <c r="P14" i="1"/>
  <c r="R13" i="1"/>
  <c r="D14" i="1"/>
  <c r="H14" i="1"/>
  <c r="B15" i="1"/>
  <c r="E14" i="1"/>
  <c r="M14" i="1"/>
  <c r="Q14" i="1"/>
  <c r="F13" i="1"/>
  <c r="I15" i="1" l="1"/>
  <c r="C15" i="1"/>
  <c r="P15" i="1"/>
  <c r="L15" i="1"/>
  <c r="J14" i="1"/>
  <c r="H15" i="1"/>
  <c r="J15" i="1" s="1"/>
  <c r="D15" i="1"/>
  <c r="F14" i="1"/>
  <c r="N14" i="1"/>
  <c r="R14" i="1"/>
  <c r="B16" i="1"/>
  <c r="E15" i="1"/>
  <c r="M15" i="1"/>
  <c r="Q15" i="1"/>
  <c r="I16" i="1" l="1"/>
  <c r="C16" i="1"/>
  <c r="P16" i="1"/>
  <c r="L16" i="1"/>
  <c r="D16" i="1"/>
  <c r="H16" i="1"/>
  <c r="F15" i="1"/>
  <c r="N15" i="1"/>
  <c r="R15" i="1"/>
  <c r="B17" i="1"/>
  <c r="E16" i="1"/>
  <c r="M16" i="1"/>
  <c r="Q16" i="1"/>
  <c r="I17" i="1" l="1"/>
  <c r="C17" i="1"/>
  <c r="P17" i="1"/>
  <c r="L17" i="1"/>
  <c r="J16" i="1"/>
  <c r="H17" i="1"/>
  <c r="D17" i="1"/>
  <c r="B18" i="1"/>
  <c r="E17" i="1"/>
  <c r="M17" i="1"/>
  <c r="Q17" i="1"/>
  <c r="R17" i="1" s="1"/>
  <c r="R16" i="1"/>
  <c r="N16" i="1"/>
  <c r="F16" i="1"/>
  <c r="I18" i="1" l="1"/>
  <c r="C18" i="1"/>
  <c r="L18" i="1"/>
  <c r="P18" i="1"/>
  <c r="D18" i="1"/>
  <c r="H18" i="1"/>
  <c r="F17" i="1"/>
  <c r="J17" i="1"/>
  <c r="N17" i="1"/>
  <c r="B19" i="1"/>
  <c r="E18" i="1"/>
  <c r="M18" i="1"/>
  <c r="Q18" i="1"/>
  <c r="I19" i="1" l="1"/>
  <c r="C19" i="1"/>
  <c r="P19" i="1"/>
  <c r="L19" i="1"/>
  <c r="H19" i="1"/>
  <c r="D19" i="1"/>
  <c r="N18" i="1"/>
  <c r="R18" i="1"/>
  <c r="B20" i="1"/>
  <c r="E19" i="1"/>
  <c r="M19" i="1"/>
  <c r="Q19" i="1"/>
  <c r="R19" i="1" s="1"/>
  <c r="F18" i="1"/>
  <c r="J18" i="1"/>
  <c r="I20" i="1" l="1"/>
  <c r="C20" i="1"/>
  <c r="P20" i="1"/>
  <c r="L20" i="1"/>
  <c r="F19" i="1"/>
  <c r="N19" i="1"/>
  <c r="H20" i="1"/>
  <c r="D20" i="1"/>
  <c r="J19" i="1"/>
  <c r="B21" i="1"/>
  <c r="E20" i="1"/>
  <c r="M20" i="1"/>
  <c r="N20" i="1" s="1"/>
  <c r="Q20" i="1"/>
  <c r="I21" i="1" l="1"/>
  <c r="C21" i="1"/>
  <c r="R20" i="1"/>
  <c r="P21" i="1"/>
  <c r="L21" i="1"/>
  <c r="F20" i="1"/>
  <c r="H21" i="1"/>
  <c r="D21" i="1"/>
  <c r="J20" i="1"/>
  <c r="E21" i="1"/>
  <c r="M21" i="1"/>
  <c r="Q21" i="1"/>
  <c r="F21" i="1" l="1"/>
  <c r="R21" i="1"/>
  <c r="N21" i="1"/>
  <c r="J2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Neal Fletcher</author>
  </authors>
  <commentList>
    <comment ref="E4" authorId="0" shapeId="0" xr:uid="{A4A4E8BA-ED8A-4C07-BD3D-53306A731892}">
      <text>
        <r>
          <rPr>
            <b/>
            <sz val="9"/>
            <color indexed="81"/>
            <rFont val="Tahoma"/>
            <family val="2"/>
          </rPr>
          <t>Neal Fletcher:</t>
        </r>
        <r>
          <rPr>
            <sz val="9"/>
            <color indexed="81"/>
            <rFont val="Tahoma"/>
            <family val="2"/>
          </rPr>
          <t xml:space="preserve">
Factor of safety not to be less than 1.5!
</t>
        </r>
      </text>
    </comment>
    <comment ref="E5" authorId="0" shapeId="0" xr:uid="{8C89AAD3-B7BF-4C7D-89A5-6F28661EF50C}">
      <text>
        <r>
          <rPr>
            <b/>
            <sz val="9"/>
            <color indexed="81"/>
            <rFont val="Tahoma"/>
            <family val="2"/>
          </rPr>
          <t>Neal Fletcher:</t>
        </r>
        <r>
          <rPr>
            <sz val="9"/>
            <color indexed="81"/>
            <rFont val="Tahoma"/>
            <family val="2"/>
          </rPr>
          <t xml:space="preserve">
Length upon figure
150 is common in theatre for rigs etc where defelection is not an issue or will not be seen
250 is typical for beams where brittle finishes will not be affected - stage floors etc.
360 is typical for beams supporting brittal materials like plasterboard walls or masonry.</t>
        </r>
      </text>
    </comment>
    <comment ref="F7" authorId="0" shapeId="0" xr:uid="{72A92302-F35A-4CF0-98BC-369D081BE5BD}">
      <text>
        <r>
          <rPr>
            <b/>
            <sz val="9"/>
            <color indexed="81"/>
            <rFont val="Tahoma"/>
            <family val="2"/>
          </rPr>
          <t>Neal Fletcher:</t>
        </r>
        <r>
          <rPr>
            <sz val="9"/>
            <color indexed="81"/>
            <rFont val="Tahoma"/>
            <family val="2"/>
          </rPr>
          <t xml:space="preserve">
Minimum of bending or deflection
</t>
        </r>
      </text>
    </comment>
  </commentList>
</comments>
</file>

<file path=xl/sharedStrings.xml><?xml version="1.0" encoding="utf-8"?>
<sst xmlns="http://schemas.openxmlformats.org/spreadsheetml/2006/main" count="36" uniqueCount="20">
  <si>
    <t>UDL</t>
  </si>
  <si>
    <t>Deflection</t>
  </si>
  <si>
    <t>Point</t>
  </si>
  <si>
    <t>2 Point Loads</t>
  </si>
  <si>
    <t>2 Point</t>
  </si>
  <si>
    <t>3 Point Loads</t>
  </si>
  <si>
    <t>3 Point</t>
  </si>
  <si>
    <t>Factor of Safety</t>
  </si>
  <si>
    <t>kg/m</t>
  </si>
  <si>
    <t>kg</t>
  </si>
  <si>
    <t>Length</t>
  </si>
  <si>
    <t>m</t>
  </si>
  <si>
    <t>Triple E BEEEM</t>
  </si>
  <si>
    <t>125x250 BEEEM - Load Capacity with beam laid with long length horizontal</t>
  </si>
  <si>
    <t>Blue highlight indicates deflection is the limiting factor</t>
  </si>
  <si>
    <t>Figure</t>
  </si>
  <si>
    <t>Loads given are unfactored loadings</t>
  </si>
  <si>
    <t>2 point loads are individual loads not total beam loading</t>
  </si>
  <si>
    <t>mm</t>
  </si>
  <si>
    <t>Deflection Limit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</si>
</sst>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6" x14ac:knownFonts="1">
    <font>
      <sz val="11"/>
      <color theme="1"/>
      <name val="Calibri"/>
      <family val="2"/>
      <scheme val="minor"/>
    </font>
    <font>
      <b/>
      <sz val="11"/>
      <color theme="1"/>
      <name val="Calibri"/>
      <family val="2"/>
      <scheme val="minor"/>
    </font>
    <font>
      <b/>
      <sz val="11"/>
      <color theme="4"/>
      <name val="Calibri"/>
      <family val="2"/>
      <scheme val="minor"/>
    </font>
    <font>
      <sz val="9"/>
      <color indexed="81"/>
      <name val="Tahoma"/>
      <family val="2"/>
    </font>
    <font>
      <b/>
      <sz val="9"/>
      <color indexed="81"/>
      <name val="Tahoma"/>
      <family val="2"/>
    </font>
    <font>
      <b/>
      <u/>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theme="4"/>
      </left>
      <right style="thin">
        <color theme="4"/>
      </right>
      <top style="thin">
        <color theme="4"/>
      </top>
      <bottom style="thin">
        <color theme="4"/>
      </bottom>
      <diagonal/>
    </border>
  </borders>
  <cellStyleXfs count="1">
    <xf numFmtId="0" fontId="0" fillId="0" borderId="0"/>
  </cellStyleXfs>
  <cellXfs count="8">
    <xf numFmtId="0" fontId="0" fillId="0" borderId="0" xfId="0"/>
    <xf numFmtId="164" fontId="0" fillId="0" borderId="0" xfId="0" applyNumberFormat="1"/>
    <xf numFmtId="165" fontId="0" fillId="0" borderId="0" xfId="0" applyNumberFormat="1"/>
    <xf numFmtId="0" fontId="2" fillId="0" borderId="1" xfId="0" applyFont="1" applyBorder="1"/>
    <xf numFmtId="0" fontId="0" fillId="2" borderId="0" xfId="0" applyFill="1"/>
    <xf numFmtId="165" fontId="1" fillId="0" borderId="0" xfId="0" applyNumberFormat="1" applyFont="1"/>
    <xf numFmtId="0" fontId="5" fillId="0" borderId="0" xfId="0" applyFont="1"/>
    <xf numFmtId="0" fontId="0" fillId="0" borderId="0" xfId="0" applyAlignment="1">
      <alignment horizontal="right"/>
    </xf>
  </cellXfs>
  <cellStyles count="1">
    <cellStyle name="Normal" xfId="0" builtinId="0"/>
  </cellStyles>
  <dxfs count="6">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09BED-B559-46F4-A424-B4915255D720}">
  <dimension ref="B1:R25"/>
  <sheetViews>
    <sheetView tabSelected="1" workbookViewId="0">
      <selection activeCell="Z12" sqref="Z12"/>
    </sheetView>
  </sheetViews>
  <sheetFormatPr defaultRowHeight="15" x14ac:dyDescent="0.25"/>
  <cols>
    <col min="7" max="7" width="1.5703125" customWidth="1"/>
    <col min="11" max="11" width="1.5703125" customWidth="1"/>
    <col min="15" max="15" width="2" customWidth="1"/>
  </cols>
  <sheetData>
    <row r="1" spans="2:18" x14ac:dyDescent="0.25">
      <c r="B1" s="6" t="s">
        <v>12</v>
      </c>
      <c r="C1" s="6"/>
    </row>
    <row r="2" spans="2:18" x14ac:dyDescent="0.25">
      <c r="B2" t="s">
        <v>13</v>
      </c>
    </row>
    <row r="4" spans="2:18" x14ac:dyDescent="0.25">
      <c r="D4" s="7" t="s">
        <v>7</v>
      </c>
      <c r="E4" s="3">
        <v>1.5</v>
      </c>
    </row>
    <row r="5" spans="2:18" x14ac:dyDescent="0.25">
      <c r="D5" s="7" t="s">
        <v>19</v>
      </c>
      <c r="E5" s="3">
        <v>150</v>
      </c>
    </row>
    <row r="6" spans="2:18" x14ac:dyDescent="0.25">
      <c r="B6" t="s">
        <v>10</v>
      </c>
      <c r="D6" t="s">
        <v>0</v>
      </c>
      <c r="H6" t="s">
        <v>2</v>
      </c>
      <c r="I6">
        <f>E5</f>
        <v>150</v>
      </c>
      <c r="L6" t="s">
        <v>3</v>
      </c>
      <c r="M6">
        <f>I6</f>
        <v>150</v>
      </c>
      <c r="P6" t="s">
        <v>5</v>
      </c>
      <c r="Q6">
        <f>M6</f>
        <v>150</v>
      </c>
    </row>
    <row r="7" spans="2:18" x14ac:dyDescent="0.25">
      <c r="C7" t="s">
        <v>1</v>
      </c>
      <c r="D7" t="s">
        <v>0</v>
      </c>
      <c r="E7" t="s">
        <v>1</v>
      </c>
      <c r="F7" t="s">
        <v>15</v>
      </c>
      <c r="H7" t="s">
        <v>2</v>
      </c>
      <c r="I7" t="s">
        <v>1</v>
      </c>
      <c r="L7" t="s">
        <v>4</v>
      </c>
      <c r="M7" t="s">
        <v>1</v>
      </c>
      <c r="P7" t="s">
        <v>6</v>
      </c>
      <c r="Q7" t="s">
        <v>1</v>
      </c>
    </row>
    <row r="8" spans="2:18" x14ac:dyDescent="0.25">
      <c r="B8" t="s">
        <v>11</v>
      </c>
      <c r="C8" t="s">
        <v>18</v>
      </c>
      <c r="D8" t="s">
        <v>8</v>
      </c>
      <c r="E8" t="s">
        <v>8</v>
      </c>
      <c r="F8" t="s">
        <v>8</v>
      </c>
      <c r="H8" t="s">
        <v>9</v>
      </c>
      <c r="I8" t="s">
        <v>9</v>
      </c>
      <c r="J8" t="s">
        <v>9</v>
      </c>
      <c r="L8" t="s">
        <v>9</v>
      </c>
      <c r="M8" t="s">
        <v>9</v>
      </c>
      <c r="N8" t="s">
        <v>9</v>
      </c>
      <c r="P8" t="s">
        <v>9</v>
      </c>
      <c r="Q8" t="s">
        <v>9</v>
      </c>
      <c r="R8" t="s">
        <v>9</v>
      </c>
    </row>
    <row r="9" spans="2:18" x14ac:dyDescent="0.25">
      <c r="B9" s="1">
        <v>2</v>
      </c>
      <c r="C9" s="2">
        <f>B9*1000/E$5</f>
        <v>13.333333333333334</v>
      </c>
      <c r="D9" s="2">
        <f>19.445*8/B9^2*1000/9.81/E$4</f>
        <v>2642.8814135236153</v>
      </c>
      <c r="E9" s="2">
        <f>B9*1000/E$5*384*205*342.3*10000/(5*B9*(B9*1000)^3)*1000/9.81</f>
        <v>4577.9571865443422</v>
      </c>
      <c r="F9" s="5">
        <f>MIN(D9,E9)</f>
        <v>2642.8814135236153</v>
      </c>
      <c r="H9" s="2">
        <f>19.445*4/B9*1000/9.81/E$4</f>
        <v>2642.8814135236153</v>
      </c>
      <c r="I9" s="2">
        <f>48*205*342.3*10000*(B9*1000)/E$5/(B9*1000)^3*1000/9.81</f>
        <v>5722.4464831804271</v>
      </c>
      <c r="J9" s="5">
        <f>MIN(H9,I9)</f>
        <v>2642.8814135236153</v>
      </c>
      <c r="L9" s="2">
        <f>3*19.455/B9*1000/9.81/E$4</f>
        <v>1983.1804281345565</v>
      </c>
      <c r="M9" s="2">
        <f>B9*1000/M$6*648*205*342.3*10000/23/(B9*1000)^3*1000/9.81</f>
        <v>3358.8272836059032</v>
      </c>
      <c r="N9" s="5">
        <f>MIN(L9,M9)</f>
        <v>1983.1804281345565</v>
      </c>
      <c r="P9" s="2">
        <f>2*19.455/B9*1000/9.81/E$4</f>
        <v>1322.1202854230376</v>
      </c>
      <c r="Q9" s="2">
        <f>B9*1000/Q$6*384*205*342.3*10000/19/(B9*1000)^3*1000/9.81</f>
        <v>2409.4511508128116</v>
      </c>
      <c r="R9" s="5">
        <f>MIN(P9,Q9)</f>
        <v>1322.1202854230376</v>
      </c>
    </row>
    <row r="10" spans="2:18" x14ac:dyDescent="0.25">
      <c r="B10" s="1">
        <f>B9+0.5</f>
        <v>2.5</v>
      </c>
      <c r="C10" s="2">
        <f>B10*1000/E$5</f>
        <v>16.666666666666668</v>
      </c>
      <c r="D10" s="2">
        <f>19.445*8/B10^2*1000/9.81/E$4</f>
        <v>1691.444104655114</v>
      </c>
      <c r="E10" s="2">
        <f>B10*1000/E$5*384*205*342.3*10000/(5*B10*(B10*1000)^3)*1000/9.81</f>
        <v>2343.9140795107032</v>
      </c>
      <c r="F10" s="5">
        <f>MIN(D10,E10)</f>
        <v>1691.444104655114</v>
      </c>
      <c r="H10" s="2">
        <f>19.445*4/B10*1000/9.81/E$4</f>
        <v>2114.3051308188924</v>
      </c>
      <c r="I10" s="2">
        <f>48*205*342.3*10000*(B10*1000)/E$5/(B10*1000)^3*1000/9.81</f>
        <v>3662.3657492354737</v>
      </c>
      <c r="J10" s="5">
        <f t="shared" ref="J10:J21" si="0">MIN(H10,I10)</f>
        <v>2114.3051308188924</v>
      </c>
      <c r="L10" s="2">
        <f>3*19.455/B10*1000/9.81/E$4</f>
        <v>1586.5443425076448</v>
      </c>
      <c r="M10" s="2">
        <f>B10*1000/M$6*648*205*342.3*10000/23/(B10*1000)^3*1000/9.81</f>
        <v>2149.6494615077781</v>
      </c>
      <c r="N10" s="5">
        <f t="shared" ref="N10:N21" si="1">MIN(L10,M10)</f>
        <v>1586.5443425076448</v>
      </c>
      <c r="P10" s="2">
        <f>2*19.455/B10*1000/9.81/E$4</f>
        <v>1057.69622833843</v>
      </c>
      <c r="Q10" s="2">
        <f>B10*1000/Q$6*384*205*342.3*10000/19/(B10*1000)^3*1000/9.81</f>
        <v>1542.0487365201996</v>
      </c>
      <c r="R10" s="5">
        <f t="shared" ref="R10:R21" si="2">MIN(P10,Q10)</f>
        <v>1057.69622833843</v>
      </c>
    </row>
    <row r="11" spans="2:18" x14ac:dyDescent="0.25">
      <c r="B11" s="1">
        <f t="shared" ref="B11:B21" si="3">B10+0.5</f>
        <v>3</v>
      </c>
      <c r="C11" s="2">
        <f>B11*1000/E$5</f>
        <v>20</v>
      </c>
      <c r="D11" s="2">
        <f>19.445*8/B11^2*1000/9.81/E$4</f>
        <v>1174.6139615660513</v>
      </c>
      <c r="E11" s="2">
        <f>B11*1000/E$5*384*205*342.3*10000/(5*B11*(B11*1000)^3)*1000/9.81</f>
        <v>1356.4317589761015</v>
      </c>
      <c r="F11" s="5">
        <f>MIN(D11,E11)</f>
        <v>1174.6139615660513</v>
      </c>
      <c r="H11" s="2">
        <f>19.445*4/B11*1000/9.81/E$4</f>
        <v>1761.9209423490765</v>
      </c>
      <c r="I11" s="2">
        <f>48*205*342.3*10000*(B11*1000)/E$5/(B11*1000)^3*1000/9.81</f>
        <v>2543.3095480801899</v>
      </c>
      <c r="J11" s="5">
        <f t="shared" si="0"/>
        <v>1761.9209423490765</v>
      </c>
      <c r="L11" s="2">
        <f>3*19.455/B11*1000/9.81/E$4</f>
        <v>1322.1202854230376</v>
      </c>
      <c r="M11" s="2">
        <f>B11*1000/M$6*648*205*342.3*10000/23/(B11*1000)^3*1000/9.81</f>
        <v>1492.8121260470684</v>
      </c>
      <c r="N11" s="5">
        <f t="shared" si="1"/>
        <v>1322.1202854230376</v>
      </c>
      <c r="P11" s="2">
        <f>2*19.455/B11*1000/9.81/E$4</f>
        <v>881.41352361535837</v>
      </c>
      <c r="Q11" s="2">
        <f>B11*1000/Q$6*384*205*342.3*10000/19/(B11*1000)^3*1000/9.81</f>
        <v>1070.8671781390276</v>
      </c>
      <c r="R11" s="5">
        <f t="shared" si="2"/>
        <v>881.41352361535837</v>
      </c>
    </row>
    <row r="12" spans="2:18" x14ac:dyDescent="0.25">
      <c r="B12" s="1">
        <f t="shared" si="3"/>
        <v>3.5</v>
      </c>
      <c r="C12" s="2">
        <f>B12*1000/E$5</f>
        <v>23.333333333333332</v>
      </c>
      <c r="D12" s="2">
        <f>19.445*8/B12^2*1000/9.81/E$4</f>
        <v>862.98168604852742</v>
      </c>
      <c r="E12" s="2">
        <f>B12*1000/E$5*384*205*342.3*10000/(5*B12*(B12*1000)^3)*1000/9.81</f>
        <v>854.19609311614545</v>
      </c>
      <c r="F12" s="5">
        <f>MIN(D12,E12)</f>
        <v>854.19609311614545</v>
      </c>
      <c r="H12" s="2">
        <f>19.445*4/B12*1000/9.81/E$4</f>
        <v>1510.2179505849233</v>
      </c>
      <c r="I12" s="2">
        <f>48*205*342.3*10000*(B12*1000)/E$5/(B12*1000)^3*1000/9.81</f>
        <v>1868.5539536915683</v>
      </c>
      <c r="J12" s="5">
        <f t="shared" si="0"/>
        <v>1510.2179505849233</v>
      </c>
      <c r="L12" s="2">
        <f>3*19.455/B12*1000/9.81/E$4</f>
        <v>1133.2459589340322</v>
      </c>
      <c r="M12" s="2">
        <f>B12*1000/M$6*648*205*342.3*10000/23/(B12*1000)^3*1000/9.81</f>
        <v>1096.7599293407031</v>
      </c>
      <c r="N12" s="5">
        <f t="shared" si="1"/>
        <v>1096.7599293407031</v>
      </c>
      <c r="P12" s="2">
        <f>2*19.455/B12*1000/9.81/E$4</f>
        <v>755.49730595602148</v>
      </c>
      <c r="Q12" s="2">
        <f>B12*1000/Q$6*384*205*342.3*10000/19/(B12*1000)^3*1000/9.81</f>
        <v>786.75955944908139</v>
      </c>
      <c r="R12" s="5">
        <f t="shared" si="2"/>
        <v>755.49730595602148</v>
      </c>
    </row>
    <row r="13" spans="2:18" x14ac:dyDescent="0.25">
      <c r="B13" s="1">
        <f t="shared" si="3"/>
        <v>4</v>
      </c>
      <c r="C13" s="2">
        <f>B13*1000/E$5</f>
        <v>26.666666666666668</v>
      </c>
      <c r="D13" s="2">
        <f>19.445*8/B13^2*1000/9.81/E$4</f>
        <v>660.72035338090382</v>
      </c>
      <c r="E13" s="2">
        <f>B13*1000/E$5*384*205*342.3*10000/(5*B13*(B13*1000)^3)*1000/9.81</f>
        <v>572.24464831804278</v>
      </c>
      <c r="F13" s="5">
        <f>MIN(D13,E13)</f>
        <v>572.24464831804278</v>
      </c>
      <c r="H13" s="2">
        <f>19.445*4/B13*1000/9.81/E$4</f>
        <v>1321.4407067618076</v>
      </c>
      <c r="I13" s="2">
        <f>48*205*342.3*10000*(B13*1000)/E$5/(B13*1000)^3*1000/9.81</f>
        <v>1430.6116207951068</v>
      </c>
      <c r="J13" s="5">
        <f t="shared" si="0"/>
        <v>1321.4407067618076</v>
      </c>
      <c r="L13" s="2">
        <f>3*19.455/B13*1000/9.81/E$4</f>
        <v>991.59021406727823</v>
      </c>
      <c r="M13" s="2">
        <f>B13*1000/M$6*648*205*342.3*10000/23/(B13*1000)^3*1000/9.81</f>
        <v>839.70682090147579</v>
      </c>
      <c r="N13" s="5">
        <f t="shared" si="1"/>
        <v>839.70682090147579</v>
      </c>
      <c r="P13" s="2">
        <f>2*19.455/B13*1000/9.81/E$4</f>
        <v>661.06014271151878</v>
      </c>
      <c r="Q13" s="2">
        <f>B13*1000/Q$6*384*205*342.3*10000/19/(B13*1000)^3*1000/9.81</f>
        <v>602.36278770320291</v>
      </c>
      <c r="R13" s="5">
        <f t="shared" si="2"/>
        <v>602.36278770320291</v>
      </c>
    </row>
    <row r="14" spans="2:18" x14ac:dyDescent="0.25">
      <c r="B14" s="1">
        <f t="shared" si="3"/>
        <v>4.5</v>
      </c>
      <c r="C14" s="2">
        <f>B14*1000/E$5</f>
        <v>30</v>
      </c>
      <c r="D14" s="2">
        <f>19.445*8/B14^2*1000/9.81/E$4</f>
        <v>522.05064958491164</v>
      </c>
      <c r="E14" s="2">
        <f>B14*1000/E$5*384*205*342.3*10000/(5*B14*(B14*1000)^3)*1000/9.81</f>
        <v>401.90570636328926</v>
      </c>
      <c r="F14" s="5">
        <f>MIN(D14,E14)</f>
        <v>401.90570636328926</v>
      </c>
      <c r="H14" s="2">
        <f>19.445*4/B14*1000/9.81/E$4</f>
        <v>1174.6139615660513</v>
      </c>
      <c r="I14" s="2">
        <f>48*205*342.3*10000*(B14*1000)/E$5/(B14*1000)^3*1000/9.81</f>
        <v>1130.3597991467511</v>
      </c>
      <c r="J14" s="5">
        <f t="shared" si="0"/>
        <v>1130.3597991467511</v>
      </c>
      <c r="L14" s="2">
        <f>3*19.455/B14*1000/9.81/E$4</f>
        <v>881.41352361535837</v>
      </c>
      <c r="M14" s="2">
        <f>B14*1000/M$6*648*205*342.3*10000/23/(B14*1000)^3*1000/9.81</f>
        <v>663.47205602091924</v>
      </c>
      <c r="N14" s="5">
        <f t="shared" si="1"/>
        <v>663.47205602091924</v>
      </c>
      <c r="P14" s="2">
        <f>2*19.455/B14*1000/9.81/E$4</f>
        <v>587.60901574357229</v>
      </c>
      <c r="Q14" s="2">
        <f>B14*1000/Q$6*384*205*342.3*10000/19/(B14*1000)^3*1000/9.81</f>
        <v>475.94096806178993</v>
      </c>
      <c r="R14" s="5">
        <f t="shared" si="2"/>
        <v>475.94096806178993</v>
      </c>
    </row>
    <row r="15" spans="2:18" x14ac:dyDescent="0.25">
      <c r="B15" s="1">
        <f t="shared" si="3"/>
        <v>5</v>
      </c>
      <c r="C15" s="2">
        <f>B15*1000/E$5</f>
        <v>33.333333333333336</v>
      </c>
      <c r="D15" s="2">
        <f>19.445*8/B15^2*1000/9.81/E$4</f>
        <v>422.86102616377849</v>
      </c>
      <c r="E15" s="2">
        <f>B15*1000/E$5*384*205*342.3*10000/(5*B15*(B15*1000)^3)*1000/9.81</f>
        <v>292.9892599388379</v>
      </c>
      <c r="F15" s="5">
        <f>MIN(D15,E15)</f>
        <v>292.9892599388379</v>
      </c>
      <c r="H15" s="2">
        <f>19.445*4/B15*1000/9.81/E$4</f>
        <v>1057.1525654094462</v>
      </c>
      <c r="I15" s="2">
        <f>48*205*342.3*10000*(B15*1000)/E$5/(B15*1000)^3*1000/9.81</f>
        <v>915.59143730886842</v>
      </c>
      <c r="J15" s="5">
        <f t="shared" si="0"/>
        <v>915.59143730886842</v>
      </c>
      <c r="L15" s="2">
        <f>3*19.455/B15*1000/9.81/E$4</f>
        <v>793.27217125382242</v>
      </c>
      <c r="M15" s="2">
        <f>B15*1000/M$6*648*205*342.3*10000/23/(B15*1000)^3*1000/9.81</f>
        <v>537.41236537694454</v>
      </c>
      <c r="N15" s="5">
        <f t="shared" si="1"/>
        <v>537.41236537694454</v>
      </c>
      <c r="P15" s="2">
        <f>2*19.455/B15*1000/9.81/E$4</f>
        <v>528.84811416921502</v>
      </c>
      <c r="Q15" s="2">
        <f>B15*1000/Q$6*384*205*342.3*10000/19/(B15*1000)^3*1000/9.81</f>
        <v>385.51218413004989</v>
      </c>
      <c r="R15" s="5">
        <f t="shared" si="2"/>
        <v>385.51218413004989</v>
      </c>
    </row>
    <row r="16" spans="2:18" x14ac:dyDescent="0.25">
      <c r="B16" s="1">
        <f t="shared" si="3"/>
        <v>5.5</v>
      </c>
      <c r="C16" s="2">
        <f>B16*1000/E$5</f>
        <v>36.666666666666664</v>
      </c>
      <c r="D16" s="2">
        <f>19.445*8/B16^2*1000/9.81/E$4</f>
        <v>349.47192244940362</v>
      </c>
      <c r="E16" s="2">
        <f>B16*1000/E$5*384*205*342.3*10000/(5*B16*(B16*1000)^3)*1000/9.81</f>
        <v>220.12716749724862</v>
      </c>
      <c r="F16" s="5">
        <f>MIN(D16,E16)</f>
        <v>220.12716749724862</v>
      </c>
      <c r="H16" s="2">
        <f>19.445*4/B16*1000/9.81/E$4</f>
        <v>961.04778673586009</v>
      </c>
      <c r="I16" s="2">
        <f>48*205*342.3*10000*(B16*1000)/E$5/(B16*1000)^3*1000/9.81</f>
        <v>756.68713827179204</v>
      </c>
      <c r="J16" s="5">
        <f t="shared" si="0"/>
        <v>756.68713827179204</v>
      </c>
      <c r="L16" s="2">
        <f>3*19.455/B16*1000/9.81/E$4</f>
        <v>721.1565193216569</v>
      </c>
      <c r="M16" s="2">
        <f>B16*1000/M$6*648*205*342.3*10000/23/(B16*1000)^3*1000/9.81</f>
        <v>444.14245072474756</v>
      </c>
      <c r="N16" s="5">
        <f t="shared" si="1"/>
        <v>444.14245072474756</v>
      </c>
      <c r="P16" s="2">
        <f>2*19.455/B16*1000/9.81/E$4</f>
        <v>480.77101288110458</v>
      </c>
      <c r="Q16" s="2">
        <f>B16*1000/Q$6*384*205*342.3*10000/19/(B16*1000)^3*1000/9.81</f>
        <v>318.60511085128093</v>
      </c>
      <c r="R16" s="5">
        <f t="shared" si="2"/>
        <v>318.60511085128093</v>
      </c>
    </row>
    <row r="17" spans="2:18" x14ac:dyDescent="0.25">
      <c r="B17" s="1">
        <f t="shared" si="3"/>
        <v>6</v>
      </c>
      <c r="C17" s="2">
        <f>B17*1000/E$5</f>
        <v>40</v>
      </c>
      <c r="D17" s="2">
        <f>19.445*8/B17^2*1000/9.81/E$4</f>
        <v>293.65349039151283</v>
      </c>
      <c r="E17" s="2">
        <f>B17*1000/E$5*384*205*342.3*10000/(5*B17*(B17*1000)^3)*1000/9.81</f>
        <v>169.55396987201269</v>
      </c>
      <c r="F17" s="5">
        <f>MIN(D17,E17)</f>
        <v>169.55396987201269</v>
      </c>
      <c r="H17" s="2">
        <f>19.445*4/B17*1000/9.81/E$4</f>
        <v>880.96047117453827</v>
      </c>
      <c r="I17" s="2">
        <f>48*205*342.3*10000*(B17*1000)/E$5/(B17*1000)^3*1000/9.81</f>
        <v>635.82738702004747</v>
      </c>
      <c r="J17" s="5">
        <f t="shared" si="0"/>
        <v>635.82738702004747</v>
      </c>
      <c r="L17" s="2">
        <f>3*19.455/B17*1000/9.81/E$4</f>
        <v>661.06014271151878</v>
      </c>
      <c r="M17" s="2">
        <f>B17*1000/M$6*648*205*342.3*10000/23/(B17*1000)^3*1000/9.81</f>
        <v>373.20303151176711</v>
      </c>
      <c r="N17" s="5">
        <f t="shared" si="1"/>
        <v>373.20303151176711</v>
      </c>
      <c r="P17" s="2">
        <f>2*19.455/B17*1000/9.81/E$4</f>
        <v>440.70676180767919</v>
      </c>
      <c r="Q17" s="2">
        <f>B17*1000/Q$6*384*205*342.3*10000/19/(B17*1000)^3*1000/9.81</f>
        <v>267.7167945347569</v>
      </c>
      <c r="R17" s="5">
        <f t="shared" si="2"/>
        <v>267.7167945347569</v>
      </c>
    </row>
    <row r="18" spans="2:18" x14ac:dyDescent="0.25">
      <c r="B18" s="1">
        <f t="shared" si="3"/>
        <v>6.5</v>
      </c>
      <c r="C18" s="2">
        <f>B18*1000/E$5</f>
        <v>43.333333333333336</v>
      </c>
      <c r="D18" s="2">
        <f>19.445*8/B18^2*1000/9.81/E$4</f>
        <v>250.21362494898133</v>
      </c>
      <c r="E18" s="2">
        <f>B18*1000/E$5*384*205*342.3*10000/(5*B18*(B18*1000)^3)*1000/9.81</f>
        <v>133.35878923024029</v>
      </c>
      <c r="F18" s="5">
        <f>MIN(D18,E18)</f>
        <v>133.35878923024029</v>
      </c>
      <c r="H18" s="2">
        <f>19.445*4/B18*1000/9.81/E$4</f>
        <v>813.19428108418924</v>
      </c>
      <c r="I18" s="2">
        <f>48*205*342.3*10000*(B18*1000)/E$5/(B18*1000)^3*1000/9.81</f>
        <v>541.77008124785107</v>
      </c>
      <c r="J18" s="5">
        <f t="shared" si="0"/>
        <v>541.77008124785107</v>
      </c>
      <c r="L18" s="2">
        <f>3*19.455/B18*1000/9.81/E$4</f>
        <v>610.20936250294051</v>
      </c>
      <c r="M18" s="2">
        <f>B18*1000/M$6*648*205*342.3*10000/23/(B18*1000)^3*1000/9.81</f>
        <v>317.9954824715648</v>
      </c>
      <c r="N18" s="5">
        <f t="shared" si="1"/>
        <v>317.9954824715648</v>
      </c>
      <c r="P18" s="2">
        <f>2*19.455/B18*1000/9.81/E$4</f>
        <v>406.80624166862691</v>
      </c>
      <c r="Q18" s="2">
        <f>B18*1000/Q$6*384*205*342.3*10000/19/(B18*1000)^3*1000/9.81</f>
        <v>228.1137184201479</v>
      </c>
      <c r="R18" s="5">
        <f t="shared" si="2"/>
        <v>228.1137184201479</v>
      </c>
    </row>
    <row r="19" spans="2:18" x14ac:dyDescent="0.25">
      <c r="B19" s="1">
        <f t="shared" si="3"/>
        <v>7</v>
      </c>
      <c r="C19" s="2">
        <f>B19*1000/E$5</f>
        <v>46.666666666666664</v>
      </c>
      <c r="D19" s="2">
        <f>19.445*8/B19^2*1000/9.81/E$4</f>
        <v>215.74542151213186</v>
      </c>
      <c r="E19" s="2">
        <f>B19*1000/E$5*384*205*342.3*10000/(5*B19*(B19*1000)^3)*1000/9.81</f>
        <v>106.77451163951818</v>
      </c>
      <c r="F19" s="5">
        <f>MIN(D19,E19)</f>
        <v>106.77451163951818</v>
      </c>
      <c r="H19" s="2">
        <f>19.445*4/B19*1000/9.81/E$4</f>
        <v>755.10897529246165</v>
      </c>
      <c r="I19" s="2">
        <f>48*205*342.3*10000*(B19*1000)/E$5/(B19*1000)^3*1000/9.81</f>
        <v>467.13848842289207</v>
      </c>
      <c r="J19" s="5">
        <f t="shared" si="0"/>
        <v>467.13848842289207</v>
      </c>
      <c r="L19" s="2">
        <f>3*19.455/B19*1000/9.81/E$4</f>
        <v>566.62297946701608</v>
      </c>
      <c r="M19" s="2">
        <f>B19*1000/M$6*648*205*342.3*10000/23/(B19*1000)^3*1000/9.81</f>
        <v>274.18998233517578</v>
      </c>
      <c r="N19" s="5">
        <f t="shared" si="1"/>
        <v>274.18998233517578</v>
      </c>
      <c r="P19" s="2">
        <f>2*19.455/B19*1000/9.81/E$4</f>
        <v>377.74865297801074</v>
      </c>
      <c r="Q19" s="2">
        <f>B19*1000/Q$6*384*205*342.3*10000/19/(B19*1000)^3*1000/9.81</f>
        <v>196.68988986227035</v>
      </c>
      <c r="R19" s="5">
        <f t="shared" si="2"/>
        <v>196.68988986227035</v>
      </c>
    </row>
    <row r="20" spans="2:18" x14ac:dyDescent="0.25">
      <c r="B20" s="1">
        <f t="shared" si="3"/>
        <v>7.5</v>
      </c>
      <c r="C20" s="2">
        <f>B20*1000/E$5</f>
        <v>50</v>
      </c>
      <c r="D20" s="2">
        <f>19.445*8/B20^2*1000/9.81/E$4</f>
        <v>187.93823385056817</v>
      </c>
      <c r="E20" s="2">
        <f>B20*1000/E$5*384*205*342.3*10000/(5*B20*(B20*1000)^3)*1000/9.81</f>
        <v>86.811632574470494</v>
      </c>
      <c r="F20" s="5">
        <f>MIN(D20,E20)</f>
        <v>86.811632574470494</v>
      </c>
      <c r="H20" s="2">
        <f>19.445*4/B20*1000/9.81/E$4</f>
        <v>704.76837693963068</v>
      </c>
      <c r="I20" s="2">
        <f>48*205*342.3*10000*(B20*1000)/E$5/(B20*1000)^3*1000/9.81</f>
        <v>406.92952769283045</v>
      </c>
      <c r="J20" s="5">
        <f t="shared" si="0"/>
        <v>406.92952769283045</v>
      </c>
      <c r="L20" s="2">
        <f>3*19.455/B20*1000/9.81/E$4</f>
        <v>528.84811416921502</v>
      </c>
      <c r="M20" s="2">
        <f>B20*1000/M$6*648*205*342.3*10000/23/(B20*1000)^3*1000/9.81</f>
        <v>238.84994016753092</v>
      </c>
      <c r="N20" s="5">
        <f t="shared" si="1"/>
        <v>238.84994016753092</v>
      </c>
      <c r="P20" s="2">
        <f>2*19.455/B20*1000/9.81/E$4</f>
        <v>352.56540944614335</v>
      </c>
      <c r="Q20" s="2">
        <f>B20*1000/Q$6*384*205*342.3*10000/19/(B20*1000)^3*1000/9.81</f>
        <v>171.33874850224439</v>
      </c>
      <c r="R20" s="5">
        <f t="shared" si="2"/>
        <v>171.33874850224439</v>
      </c>
    </row>
    <row r="21" spans="2:18" x14ac:dyDescent="0.25">
      <c r="B21" s="1">
        <f t="shared" si="3"/>
        <v>8</v>
      </c>
      <c r="C21" s="2">
        <f>B21*1000/E$5</f>
        <v>53.333333333333336</v>
      </c>
      <c r="D21" s="2">
        <f>19.445*8/B21^2*1000/9.81/E$4</f>
        <v>165.18008834522595</v>
      </c>
      <c r="E21" s="2">
        <f>B21*1000/E$5*384*205*342.3*10000/(5*B21*(B21*1000)^3)*1000/9.81</f>
        <v>71.530581039755347</v>
      </c>
      <c r="F21" s="5">
        <f>MIN(D21,E21)</f>
        <v>71.530581039755347</v>
      </c>
      <c r="H21" s="2">
        <f>19.445*4/B21*1000/9.81/E$4</f>
        <v>660.72035338090382</v>
      </c>
      <c r="I21" s="2">
        <f>48*205*342.3*10000*(B21*1000)/E$5/(B21*1000)^3*1000/9.81</f>
        <v>357.65290519877669</v>
      </c>
      <c r="J21" s="5">
        <f t="shared" si="0"/>
        <v>357.65290519877669</v>
      </c>
      <c r="L21" s="2">
        <f>3*19.455/B21*1000/9.81/E$4</f>
        <v>495.79510703363911</v>
      </c>
      <c r="M21" s="2">
        <f>B21*1000/M$6*648*205*342.3*10000/23/(B21*1000)^3*1000/9.81</f>
        <v>209.92670522536895</v>
      </c>
      <c r="N21" s="5">
        <f t="shared" si="1"/>
        <v>209.92670522536895</v>
      </c>
      <c r="P21" s="2">
        <f>2*19.455/B21*1000/9.81/E$4</f>
        <v>330.53007135575939</v>
      </c>
      <c r="Q21" s="2">
        <f>B21*1000/Q$6*384*205*342.3*10000/19/(B21*1000)^3*1000/9.81</f>
        <v>150.59069692580073</v>
      </c>
      <c r="R21" s="5">
        <f t="shared" si="2"/>
        <v>150.59069692580073</v>
      </c>
    </row>
    <row r="23" spans="2:18" x14ac:dyDescent="0.25">
      <c r="F23" s="4"/>
      <c r="H23" t="s">
        <v>14</v>
      </c>
    </row>
    <row r="24" spans="2:18" x14ac:dyDescent="0.25">
      <c r="H24" t="s">
        <v>16</v>
      </c>
    </row>
    <row r="25" spans="2:18" x14ac:dyDescent="0.25">
      <c r="H25" t="s">
        <v>17</v>
      </c>
    </row>
  </sheetData>
  <conditionalFormatting sqref="F9">
    <cfRule type="cellIs" dxfId="5" priority="6" operator="equal">
      <formula>E9</formula>
    </cfRule>
  </conditionalFormatting>
  <conditionalFormatting sqref="F10:F21">
    <cfRule type="cellIs" dxfId="4" priority="5" operator="equal">
      <formula>E10</formula>
    </cfRule>
  </conditionalFormatting>
  <conditionalFormatting sqref="J9">
    <cfRule type="cellIs" dxfId="3" priority="4" operator="equal">
      <formula>I9</formula>
    </cfRule>
  </conditionalFormatting>
  <conditionalFormatting sqref="R9:R21">
    <cfRule type="cellIs" dxfId="2" priority="1" operator="equal">
      <formula>Q9</formula>
    </cfRule>
  </conditionalFormatting>
  <conditionalFormatting sqref="J10:J21">
    <cfRule type="cellIs" dxfId="1" priority="3" operator="equal">
      <formula>I10</formula>
    </cfRule>
  </conditionalFormatting>
  <conditionalFormatting sqref="N9:N21">
    <cfRule type="cellIs" dxfId="0" priority="2" operator="equal">
      <formula>M9</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Neal Fletcher</dc:creator>
  <cp:lastModifiedBy>Neal Fletcher</cp:lastModifiedBy>
  <dcterms:created xsi:type="dcterms:W3CDTF">2021-08-11T14:31:47Z</dcterms:created>
  <dcterms:modified xsi:type="dcterms:W3CDTF">2021-08-11T17:09:20Z</dcterms:modified>
</cp:coreProperties>
</file>